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/>
  <mc:AlternateContent xmlns:mc="http://schemas.openxmlformats.org/markup-compatibility/2006">
    <mc:Choice Requires="x15">
      <x15ac:absPath xmlns:x15ac="http://schemas.microsoft.com/office/spreadsheetml/2010/11/ac" url="https://compositerecycling.sharepoint.com/Shared Documents/Building Innovation Center/Permits/ORCAA/Application Documents/7. Air Pollutant Emissions Assessment/"/>
    </mc:Choice>
  </mc:AlternateContent>
  <xr:revisionPtr revIDLastSave="956" documentId="11_2355E54248111F5976B1CA40AB21553BFAFEB526" xr6:coauthVersionLast="47" xr6:coauthVersionMax="47" xr10:uidLastSave="{6E9490A5-D45C-4CDF-8244-9BB40762A8CA}"/>
  <bookViews>
    <workbookView xWindow="-120" yWindow="-120" windowWidth="29040" windowHeight="15840" xr2:uid="{00000000-000D-0000-FFFF-FFFF00000000}"/>
  </bookViews>
  <sheets>
    <sheet name="Western Hemlock Pollutants" sheetId="1" r:id="rId1"/>
    <sheet name="&quot;As carbon&quot; Coefficient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1" l="1"/>
  <c r="I18" i="1" s="1"/>
  <c r="I19" i="1" s="1"/>
  <c r="I36" i="1" s="1"/>
  <c r="G17" i="1"/>
  <c r="G18" i="1" s="1"/>
  <c r="G19" i="1" s="1"/>
  <c r="G35" i="1" s="1"/>
  <c r="E17" i="1"/>
  <c r="E18" i="1" s="1"/>
  <c r="E19" i="1" s="1"/>
  <c r="E35" i="1" s="1"/>
  <c r="C17" i="1"/>
  <c r="C18" i="1" s="1"/>
  <c r="C19" i="1" s="1"/>
  <c r="C35" i="1" s="1"/>
  <c r="H5" i="2"/>
  <c r="H6" i="2"/>
  <c r="H7" i="2"/>
  <c r="H8" i="2"/>
  <c r="H9" i="2"/>
  <c r="H10" i="2"/>
  <c r="H11" i="2"/>
  <c r="H4" i="2"/>
  <c r="M17" i="1"/>
  <c r="M18" i="1" s="1"/>
  <c r="M19" i="1" s="1"/>
  <c r="M36" i="1" s="1"/>
  <c r="K17" i="1"/>
  <c r="K18" i="1" s="1"/>
  <c r="K19" i="1" s="1"/>
  <c r="K36" i="1" s="1"/>
  <c r="I35" i="1" l="1"/>
  <c r="K35" i="1"/>
  <c r="K31" i="1"/>
  <c r="K34" i="1"/>
  <c r="C31" i="1"/>
  <c r="K32" i="1"/>
  <c r="K33" i="1"/>
  <c r="M34" i="1"/>
  <c r="I34" i="1"/>
  <c r="M35" i="1"/>
  <c r="I31" i="1"/>
  <c r="I32" i="1"/>
  <c r="I33" i="1"/>
  <c r="M33" i="1"/>
  <c r="M32" i="1"/>
  <c r="M31" i="1"/>
  <c r="C36" i="1"/>
  <c r="G31" i="1"/>
  <c r="G32" i="1"/>
  <c r="C34" i="1"/>
  <c r="E32" i="1"/>
  <c r="G36" i="1"/>
  <c r="C33" i="1"/>
  <c r="E36" i="1"/>
  <c r="E34" i="1"/>
  <c r="G33" i="1"/>
  <c r="E33" i="1"/>
  <c r="E31" i="1"/>
  <c r="C32" i="1"/>
  <c r="G34" i="1"/>
  <c r="G24" i="1"/>
  <c r="G25" i="1" s="1"/>
  <c r="G26" i="1" s="1"/>
  <c r="M24" i="1"/>
  <c r="M25" i="1" s="1"/>
  <c r="M26" i="1" s="1"/>
  <c r="I24" i="1"/>
  <c r="I25" i="1" s="1"/>
  <c r="I26" i="1" s="1"/>
  <c r="K24" i="1"/>
  <c r="K25" i="1" s="1"/>
  <c r="K26" i="1" s="1"/>
  <c r="E24" i="1"/>
  <c r="C24" i="1" l="1"/>
  <c r="C25" i="1" s="1"/>
  <c r="C26" i="1" s="1"/>
  <c r="E25" i="1"/>
  <c r="E26" i="1" s="1"/>
</calcChain>
</file>

<file path=xl/sharedStrings.xml><?xml version="1.0" encoding="utf-8"?>
<sst xmlns="http://schemas.openxmlformats.org/spreadsheetml/2006/main" count="105" uniqueCount="70">
  <si>
    <t>Condenser</t>
  </si>
  <si>
    <t>Pollution Control</t>
  </si>
  <si>
    <t>WPP1 VOC (lb)</t>
  </si>
  <si>
    <t>Methanol (lb)</t>
  </si>
  <si>
    <t>Formaldehyde (lb)</t>
  </si>
  <si>
    <t>Acetaldehyde (lb)</t>
  </si>
  <si>
    <t>Propionaldehyde (lb)</t>
  </si>
  <si>
    <t>Acrolein (lb)</t>
  </si>
  <si>
    <t>None</t>
  </si>
  <si>
    <t>Condensor</t>
  </si>
  <si>
    <t>1 year</t>
  </si>
  <si>
    <t>Pollutant</t>
  </si>
  <si>
    <t>Averaging Period</t>
  </si>
  <si>
    <t>De Minimis (lb/averaging period)</t>
  </si>
  <si>
    <t>Methanol</t>
  </si>
  <si>
    <t>Formaldehyde</t>
  </si>
  <si>
    <t>Acetaldehyde</t>
  </si>
  <si>
    <t>Propionaldehyde</t>
  </si>
  <si>
    <t>Acrolein</t>
  </si>
  <si>
    <t>24 hours</t>
  </si>
  <si>
    <t>SQER (lb/averaging period)</t>
  </si>
  <si>
    <t>Emission Standards for Western Hemlock in Dry Kiln</t>
  </si>
  <si>
    <t>Emission Factor (lb/mbf) *</t>
  </si>
  <si>
    <t>Notes</t>
  </si>
  <si>
    <t>*</t>
  </si>
  <si>
    <t>**</t>
  </si>
  <si>
    <t>The EPA Region 10 HAP and VOC emission factors for lumber drying estimate the WPP1 VOC as propane for Western Hemlock, with a mass to carbon ratio of 1.22 and response factor of 1</t>
  </si>
  <si>
    <t xml:space="preserve">The EFs for WPP1 VOC, Methanol, and Formaldehyde are a function of temperature M(T) + b, where M is the left value, T is maximum drying temperature, and b is the right value. </t>
  </si>
  <si>
    <t>N/A</t>
  </si>
  <si>
    <t>Emission totals for one cycle of the TVS</t>
  </si>
  <si>
    <t>element/compound</t>
  </si>
  <si>
    <t>FID RF</t>
  </si>
  <si>
    <t>Molecular Weight</t>
  </si>
  <si>
    <t>Formula</t>
  </si>
  <si>
    <t>Number of Carbon Atoms</t>
  </si>
  <si>
    <t>Number of Hydrogen Atoms</t>
  </si>
  <si>
    <t>Number of Oxygen Atoms</t>
  </si>
  <si>
    <t>Propionalddehyde</t>
  </si>
  <si>
    <t>Ethanol</t>
  </si>
  <si>
    <t>Acetic Acid</t>
  </si>
  <si>
    <t>Propane</t>
  </si>
  <si>
    <t>CH4O</t>
  </si>
  <si>
    <t>CH2O</t>
  </si>
  <si>
    <t>C2H4O</t>
  </si>
  <si>
    <t>C3H4O</t>
  </si>
  <si>
    <t>C3H8</t>
  </si>
  <si>
    <t>C2H6O</t>
  </si>
  <si>
    <t>C2H4O2</t>
  </si>
  <si>
    <t>C3H6O</t>
  </si>
  <si>
    <t>Coefficient</t>
  </si>
  <si>
    <t>"As Carbon" Coefficient</t>
  </si>
  <si>
    <t>Condenser + Afterburner</t>
  </si>
  <si>
    <t>Condenser and Afterburner</t>
  </si>
  <si>
    <t>***</t>
  </si>
  <si>
    <t>No data for ethanol and acetic acid "as carbon" equivalencies</t>
  </si>
  <si>
    <t>WPP1 VOC **</t>
  </si>
  <si>
    <t>TVS Parameters</t>
  </si>
  <si>
    <t>Annual Cycles</t>
  </si>
  <si>
    <t>Time Period</t>
  </si>
  <si>
    <t>Max Drying Temp (deg F)</t>
  </si>
  <si>
    <t>TVS Capacity (bf)</t>
  </si>
  <si>
    <t>Condenser Efficiency</t>
  </si>
  <si>
    <t>Afterburner Efficiency</t>
  </si>
  <si>
    <t>Cycle Time (hours)</t>
  </si>
  <si>
    <t>HAP Emission Rates</t>
  </si>
  <si>
    <t>****</t>
  </si>
  <si>
    <t>"as propane" ***</t>
  </si>
  <si>
    <t>"As Carbon" Equivalencies****</t>
  </si>
  <si>
    <t>VOC w/o speciated comps (lb)</t>
  </si>
  <si>
    <t>VOC without speciated compounds. Found by subracting sum of speciated compounds as carbon and mulitiplying b 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</si>
</sst>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2" xfId="0" applyBorder="1" applyAlignment="1">
      <alignment horizontal="center"/>
    </xf>
    <xf numFmtId="11" fontId="0" fillId="0" borderId="1" xfId="0" applyNumberFormat="1" applyBorder="1" applyAlignment="1">
      <alignment horizontal="center"/>
    </xf>
    <xf numFmtId="11" fontId="0" fillId="4" borderId="9" xfId="0" applyNumberFormat="1" applyFill="1" applyBorder="1" applyAlignment="1">
      <alignment horizontal="center"/>
    </xf>
    <xf numFmtId="11" fontId="0" fillId="4" borderId="1" xfId="0" applyNumberFormat="1" applyFill="1" applyBorder="1" applyAlignment="1">
      <alignment horizontal="center"/>
    </xf>
    <xf numFmtId="11" fontId="0" fillId="4" borderId="7" xfId="0" applyNumberFormat="1" applyFill="1" applyBorder="1" applyAlignment="1">
      <alignment horizontal="center"/>
    </xf>
    <xf numFmtId="11" fontId="0" fillId="0" borderId="28" xfId="0" applyNumberFormat="1" applyBorder="1" applyAlignment="1">
      <alignment horizontal="center"/>
    </xf>
    <xf numFmtId="11" fontId="0" fillId="0" borderId="29" xfId="0" applyNumberFormat="1" applyBorder="1" applyAlignment="1">
      <alignment horizontal="center"/>
    </xf>
    <xf numFmtId="11" fontId="0" fillId="0" borderId="30" xfId="0" applyNumberFormat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33" xfId="0" applyBorder="1" applyAlignment="1">
      <alignment horizontal="center"/>
    </xf>
    <xf numFmtId="11" fontId="0" fillId="0" borderId="32" xfId="0" applyNumberFormat="1" applyBorder="1" applyAlignment="1">
      <alignment horizontal="center"/>
    </xf>
    <xf numFmtId="11" fontId="0" fillId="0" borderId="9" xfId="0" applyNumberFormat="1" applyBorder="1" applyAlignment="1">
      <alignment horizontal="center"/>
    </xf>
    <xf numFmtId="11" fontId="0" fillId="0" borderId="1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34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5" xfId="0" applyBorder="1"/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23" xfId="0" applyBorder="1"/>
    <xf numFmtId="0" fontId="0" fillId="0" borderId="21" xfId="0" applyBorder="1"/>
    <xf numFmtId="0" fontId="0" fillId="0" borderId="16" xfId="0" applyBorder="1"/>
    <xf numFmtId="0" fontId="0" fillId="5" borderId="17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11" fontId="0" fillId="0" borderId="22" xfId="0" applyNumberFormat="1" applyBorder="1" applyAlignment="1">
      <alignment horizontal="center"/>
    </xf>
    <xf numFmtId="11" fontId="0" fillId="0" borderId="8" xfId="0" applyNumberFormat="1" applyBorder="1" applyAlignment="1">
      <alignment horizontal="center"/>
    </xf>
    <xf numFmtId="11" fontId="0" fillId="0" borderId="5" xfId="0" applyNumberFormat="1" applyBorder="1" applyAlignment="1">
      <alignment horizontal="center"/>
    </xf>
    <xf numFmtId="11" fontId="0" fillId="0" borderId="15" xfId="0" applyNumberFormat="1" applyBorder="1" applyAlignment="1">
      <alignment horizontal="center"/>
    </xf>
    <xf numFmtId="11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11" fontId="0" fillId="4" borderId="10" xfId="0" applyNumberFormat="1" applyFill="1" applyBorder="1" applyAlignment="1">
      <alignment horizontal="center"/>
    </xf>
    <xf numFmtId="11" fontId="0" fillId="4" borderId="33" xfId="0" applyNumberForma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11" fontId="0" fillId="4" borderId="31" xfId="0" applyNumberFormat="1" applyFill="1" applyBorder="1" applyAlignment="1">
      <alignment horizontal="center"/>
    </xf>
    <xf numFmtId="11" fontId="0" fillId="4" borderId="35" xfId="0" applyNumberFormat="1" applyFill="1" applyBorder="1" applyAlignment="1">
      <alignment horizontal="center"/>
    </xf>
    <xf numFmtId="11" fontId="0" fillId="4" borderId="6" xfId="0" applyNumberFormat="1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7" xfId="0" applyBorder="1" applyAlignment="1">
      <alignment horizontal="center"/>
    </xf>
    <xf numFmtId="11" fontId="0" fillId="4" borderId="27" xfId="0" applyNumberFormat="1" applyFill="1" applyBorder="1" applyAlignment="1">
      <alignment horizontal="center"/>
    </xf>
    <xf numFmtId="11" fontId="0" fillId="4" borderId="41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11" fontId="0" fillId="0" borderId="0" xfId="0" applyNumberFormat="1" applyBorder="1" applyAlignment="1">
      <alignment horizontal="center"/>
    </xf>
    <xf numFmtId="11" fontId="0" fillId="0" borderId="30" xfId="0" applyNumberFormat="1" applyBorder="1" applyAlignment="1">
      <alignment horizontal="center"/>
    </xf>
    <xf numFmtId="11" fontId="0" fillId="0" borderId="29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22" xfId="0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1" fontId="0" fillId="0" borderId="0" xfId="0" applyNumberFormat="1"/>
    <xf numFmtId="11" fontId="0" fillId="0" borderId="12" xfId="0" applyNumberFormat="1" applyFill="1" applyBorder="1" applyAlignment="1">
      <alignment horizontal="center"/>
    </xf>
    <xf numFmtId="11" fontId="0" fillId="0" borderId="13" xfId="0" applyNumberFormat="1" applyFill="1" applyBorder="1" applyAlignment="1">
      <alignment horizontal="center"/>
    </xf>
    <xf numFmtId="11" fontId="0" fillId="0" borderId="14" xfId="0" applyNumberForma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3" borderId="38" xfId="0" applyFill="1" applyBorder="1" applyAlignment="1">
      <alignment horizontal="center"/>
    </xf>
    <xf numFmtId="11" fontId="0" fillId="4" borderId="2" xfId="0" applyNumberFormat="1" applyFill="1" applyBorder="1" applyAlignment="1">
      <alignment horizontal="center"/>
    </xf>
    <xf numFmtId="11" fontId="0" fillId="4" borderId="34" xfId="0" applyNumberFormat="1" applyFill="1" applyBorder="1" applyAlignment="1">
      <alignment horizontal="center"/>
    </xf>
    <xf numFmtId="11" fontId="0" fillId="4" borderId="15" xfId="0" applyNumberFormat="1" applyFill="1" applyBorder="1" applyAlignment="1">
      <alignment horizontal="center"/>
    </xf>
    <xf numFmtId="9" fontId="0" fillId="0" borderId="23" xfId="1" applyFont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5" xfId="0" applyFill="1" applyBorder="1" applyAlignment="1">
      <alignment horizontal="right"/>
    </xf>
  </cellXfs>
  <cellStyles count="2">
    <cellStyle name="Normal" xfId="0" builtinId="0"/>
    <cellStyle name="Percent" xfId="1" builtinId="5"/>
  </cellStyles>
  <dxfs count="3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12</xdr:row>
      <xdr:rowOff>47625</xdr:rowOff>
    </xdr:from>
    <xdr:to>
      <xdr:col>13</xdr:col>
      <xdr:colOff>106164</xdr:colOff>
      <xdr:row>20</xdr:row>
      <xdr:rowOff>28785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31C946-E9EC-EACA-59CC-47F905442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743200"/>
          <a:ext cx="9955014" cy="150516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5"/>
  <sheetViews>
    <sheetView tabSelected="1" workbookViewId="0">
      <selection activeCell="E4" sqref="E4"/>
    </sheetView>
  </sheetViews>
  <sheetFormatPr defaultRowHeight="15" x14ac:dyDescent="0.25"/>
  <cols>
    <col min="1" max="1" width="25" bestFit="1" customWidth="1"/>
    <col min="2" max="3" width="18.42578125" bestFit="1" customWidth="1"/>
    <col min="4" max="4" width="9" bestFit="1" customWidth="1"/>
    <col min="5" max="6" width="13.28515625" customWidth="1"/>
    <col min="7" max="7" width="16.42578125" customWidth="1"/>
    <col min="8" max="8" width="9" bestFit="1" customWidth="1"/>
    <col min="9" max="14" width="12.5703125" customWidth="1"/>
  </cols>
  <sheetData>
    <row r="1" spans="1:14" ht="15.75" thickBot="1" x14ac:dyDescent="0.3">
      <c r="C1" s="98" t="s">
        <v>56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100"/>
    </row>
    <row r="2" spans="1:14" x14ac:dyDescent="0.25">
      <c r="C2" s="96" t="s">
        <v>60</v>
      </c>
      <c r="D2" s="97"/>
      <c r="E2" s="97" t="s">
        <v>59</v>
      </c>
      <c r="F2" s="97"/>
      <c r="G2" s="97" t="s">
        <v>61</v>
      </c>
      <c r="H2" s="97"/>
      <c r="I2" s="97" t="s">
        <v>62</v>
      </c>
      <c r="J2" s="97"/>
      <c r="K2" s="97" t="s">
        <v>63</v>
      </c>
      <c r="L2" s="97"/>
      <c r="M2" s="97" t="s">
        <v>57</v>
      </c>
      <c r="N2" s="84"/>
    </row>
    <row r="3" spans="1:14" ht="15.75" thickBot="1" x14ac:dyDescent="0.3">
      <c r="C3" s="7">
        <v>3500</v>
      </c>
      <c r="D3" s="43"/>
      <c r="E3" s="43">
        <v>400</v>
      </c>
      <c r="F3" s="43"/>
      <c r="G3" s="95">
        <v>0.8</v>
      </c>
      <c r="H3" s="95"/>
      <c r="I3" s="95">
        <v>0.98</v>
      </c>
      <c r="J3" s="95"/>
      <c r="K3" s="43">
        <v>48</v>
      </c>
      <c r="L3" s="43"/>
      <c r="M3" s="43">
        <v>100</v>
      </c>
      <c r="N3" s="8"/>
    </row>
    <row r="5" spans="1:14" ht="15.75" thickBot="1" x14ac:dyDescent="0.3"/>
    <row r="6" spans="1:14" ht="15.75" thickBot="1" x14ac:dyDescent="0.3">
      <c r="A6" s="1"/>
      <c r="B6" s="1"/>
      <c r="C6" s="9" t="s">
        <v>21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</row>
    <row r="7" spans="1:14" x14ac:dyDescent="0.25">
      <c r="A7" s="5" t="s">
        <v>11</v>
      </c>
      <c r="B7" s="19"/>
      <c r="C7" s="3" t="s">
        <v>55</v>
      </c>
      <c r="D7" s="4"/>
      <c r="E7" s="3" t="s">
        <v>14</v>
      </c>
      <c r="F7" s="4"/>
      <c r="G7" s="3" t="s">
        <v>15</v>
      </c>
      <c r="H7" s="4"/>
      <c r="I7" s="15" t="s">
        <v>16</v>
      </c>
      <c r="J7" s="4"/>
      <c r="K7" s="3" t="s">
        <v>17</v>
      </c>
      <c r="L7" s="4"/>
      <c r="M7" s="3" t="s">
        <v>18</v>
      </c>
      <c r="N7" s="4"/>
    </row>
    <row r="8" spans="1:14" x14ac:dyDescent="0.25">
      <c r="A8" s="16" t="s">
        <v>22</v>
      </c>
      <c r="B8" s="20"/>
      <c r="C8" s="81">
        <v>3.6900000000000001E-3</v>
      </c>
      <c r="D8" s="82">
        <v>-0.39196999999999999</v>
      </c>
      <c r="E8" s="81">
        <v>2.49E-3</v>
      </c>
      <c r="F8" s="82">
        <v>-0.39750000000000002</v>
      </c>
      <c r="G8" s="81">
        <v>4.6E-5</v>
      </c>
      <c r="H8" s="82">
        <v>-7.6220000000000003E-3</v>
      </c>
      <c r="I8" s="29">
        <v>6.7699999999999996E-2</v>
      </c>
      <c r="J8" s="30"/>
      <c r="K8" s="31">
        <v>4.0000000000000002E-4</v>
      </c>
      <c r="L8" s="30"/>
      <c r="M8" s="31">
        <v>1.1999999999999999E-3</v>
      </c>
      <c r="N8" s="30"/>
    </row>
    <row r="9" spans="1:14" ht="15.75" thickBot="1" x14ac:dyDescent="0.3">
      <c r="A9" s="6" t="s">
        <v>12</v>
      </c>
      <c r="B9" s="17"/>
      <c r="C9" s="21" t="s">
        <v>28</v>
      </c>
      <c r="D9" s="18"/>
      <c r="E9" s="18" t="s">
        <v>19</v>
      </c>
      <c r="F9" s="18"/>
      <c r="G9" s="18" t="s">
        <v>10</v>
      </c>
      <c r="H9" s="22"/>
      <c r="I9" s="24" t="s">
        <v>10</v>
      </c>
      <c r="J9" s="23"/>
      <c r="K9" s="18" t="s">
        <v>19</v>
      </c>
      <c r="L9" s="18"/>
      <c r="M9" s="18" t="s">
        <v>19</v>
      </c>
      <c r="N9" s="22"/>
    </row>
    <row r="10" spans="1:14" ht="15.75" thickBot="1" x14ac:dyDescent="0.3">
      <c r="A10" s="32" t="s">
        <v>20</v>
      </c>
      <c r="B10" s="33"/>
      <c r="C10" s="24" t="s">
        <v>28</v>
      </c>
      <c r="D10" s="23"/>
      <c r="E10" s="37">
        <v>1500</v>
      </c>
      <c r="F10" s="23"/>
      <c r="G10" s="37">
        <v>27</v>
      </c>
      <c r="H10" s="34"/>
      <c r="I10" s="35">
        <v>60</v>
      </c>
      <c r="J10" s="23"/>
      <c r="K10" s="37">
        <v>0.59</v>
      </c>
      <c r="L10" s="23"/>
      <c r="M10" s="37">
        <v>2.5999999999999999E-2</v>
      </c>
      <c r="N10" s="34"/>
    </row>
    <row r="11" spans="1:14" ht="15.75" thickBot="1" x14ac:dyDescent="0.3">
      <c r="A11" s="6" t="s">
        <v>13</v>
      </c>
      <c r="B11" s="17"/>
      <c r="C11" s="21" t="s">
        <v>28</v>
      </c>
      <c r="D11" s="18"/>
      <c r="E11" s="25">
        <v>74</v>
      </c>
      <c r="F11" s="18"/>
      <c r="G11" s="25">
        <v>1.4</v>
      </c>
      <c r="H11" s="22"/>
      <c r="I11" s="36">
        <v>3</v>
      </c>
      <c r="J11" s="18"/>
      <c r="K11" s="25">
        <v>0.03</v>
      </c>
      <c r="L11" s="18"/>
      <c r="M11" s="25">
        <v>1.2999999999999999E-3</v>
      </c>
      <c r="N11" s="22"/>
    </row>
    <row r="12" spans="1:14" ht="15.75" thickBot="1" x14ac:dyDescent="0.3">
      <c r="A12" s="6" t="s">
        <v>50</v>
      </c>
      <c r="B12" s="17"/>
      <c r="C12" s="56">
        <v>0.81714524154008716</v>
      </c>
      <c r="D12" s="25"/>
      <c r="E12" s="25">
        <v>0.2698932650895699</v>
      </c>
      <c r="F12" s="25"/>
      <c r="G12" s="25">
        <v>0</v>
      </c>
      <c r="H12" s="57"/>
      <c r="I12" s="36">
        <v>0.27264885478855017</v>
      </c>
      <c r="J12" s="25"/>
      <c r="K12" s="25">
        <v>0.40947310025072747</v>
      </c>
      <c r="L12" s="25"/>
      <c r="M12" s="25">
        <v>0.42418985445205482</v>
      </c>
      <c r="N12" s="57"/>
    </row>
    <row r="13" spans="1:14" x14ac:dyDescent="0.25">
      <c r="A13" s="38"/>
      <c r="B13" s="38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</row>
    <row r="14" spans="1:14" ht="15.75" thickBot="1" x14ac:dyDescent="0.3">
      <c r="A14" s="1"/>
      <c r="B14" s="83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1"/>
      <c r="B15" s="1"/>
      <c r="C15" s="9" t="s">
        <v>29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</row>
    <row r="16" spans="1:14" ht="15.75" thickBot="1" x14ac:dyDescent="0.3">
      <c r="A16" s="32" t="s">
        <v>1</v>
      </c>
      <c r="B16" s="68"/>
      <c r="C16" s="67" t="s">
        <v>2</v>
      </c>
      <c r="D16" s="63"/>
      <c r="E16" s="62" t="s">
        <v>3</v>
      </c>
      <c r="F16" s="63"/>
      <c r="G16" s="62" t="s">
        <v>4</v>
      </c>
      <c r="H16" s="63"/>
      <c r="I16" s="62" t="s">
        <v>5</v>
      </c>
      <c r="J16" s="63"/>
      <c r="K16" s="62" t="s">
        <v>6</v>
      </c>
      <c r="L16" s="63"/>
      <c r="M16" s="62" t="s">
        <v>7</v>
      </c>
      <c r="N16" s="63"/>
    </row>
    <row r="17" spans="1:15" x14ac:dyDescent="0.25">
      <c r="A17" s="69" t="s">
        <v>8</v>
      </c>
      <c r="B17" s="70"/>
      <c r="C17" s="64">
        <f>(($C$8*$E$3)+$D$8)*$C$3/1000</f>
        <v>3.7941050000000001</v>
      </c>
      <c r="D17" s="66"/>
      <c r="E17" s="64">
        <f>(($E$8*$E$3)+$F$8)*$C$3/1000</f>
        <v>2.0947499999999999</v>
      </c>
      <c r="F17" s="66"/>
      <c r="G17" s="64">
        <f>(($G$8*$E$3)+$H$8)*$C$3/1000</f>
        <v>3.7723E-2</v>
      </c>
      <c r="H17" s="66"/>
      <c r="I17" s="64">
        <f>$I$8*$C$3/1000</f>
        <v>0.23694999999999999</v>
      </c>
      <c r="J17" s="66"/>
      <c r="K17" s="64">
        <f>$K$8*$C$3/1000</f>
        <v>1.4000000000000002E-3</v>
      </c>
      <c r="L17" s="66"/>
      <c r="M17" s="64">
        <f>$M$8*$C$3/1000</f>
        <v>4.1999999999999989E-3</v>
      </c>
      <c r="N17" s="65"/>
    </row>
    <row r="18" spans="1:15" x14ac:dyDescent="0.25">
      <c r="A18" s="24" t="s">
        <v>9</v>
      </c>
      <c r="B18" s="23"/>
      <c r="C18" s="60">
        <f>C17*(1-$G$3)</f>
        <v>0.75882099999999986</v>
      </c>
      <c r="D18" s="26"/>
      <c r="E18" s="60">
        <f>E17*(1-$G$3)</f>
        <v>0.41894999999999988</v>
      </c>
      <c r="F18" s="26"/>
      <c r="G18" s="60">
        <f>G17*(1-$G$3)</f>
        <v>7.5445999999999985E-3</v>
      </c>
      <c r="H18" s="26"/>
      <c r="I18" s="60">
        <f>I17*(1-$G$3)</f>
        <v>4.7389999999999988E-2</v>
      </c>
      <c r="J18" s="26"/>
      <c r="K18" s="60">
        <f>K17*(1-$G$3)</f>
        <v>2.7999999999999998E-4</v>
      </c>
      <c r="L18" s="26"/>
      <c r="M18" s="60">
        <f>M17*(1-$G$3)</f>
        <v>8.399999999999996E-4</v>
      </c>
      <c r="N18" s="61"/>
    </row>
    <row r="19" spans="1:15" x14ac:dyDescent="0.25">
      <c r="A19" s="24" t="s">
        <v>52</v>
      </c>
      <c r="B19" s="23"/>
      <c r="C19" s="60">
        <f>C18*(1-$I$3)</f>
        <v>1.517642000000001E-2</v>
      </c>
      <c r="D19" s="26"/>
      <c r="E19" s="60">
        <f>E18*(1-$I$3)</f>
        <v>8.3790000000000045E-3</v>
      </c>
      <c r="F19" s="26"/>
      <c r="G19" s="60">
        <f>G18*(1-$I$3)</f>
        <v>1.508920000000001E-4</v>
      </c>
      <c r="H19" s="26"/>
      <c r="I19" s="60">
        <f>I18*(1-$I$3)</f>
        <v>9.478000000000006E-4</v>
      </c>
      <c r="J19" s="26"/>
      <c r="K19" s="60">
        <f>K18*(1-$I$3)</f>
        <v>5.6000000000000048E-6</v>
      </c>
      <c r="L19" s="26"/>
      <c r="M19" s="60">
        <f>M18*(1-$I$3)</f>
        <v>1.6800000000000009E-5</v>
      </c>
      <c r="N19" s="61"/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5" ht="15.75" thickBo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5" ht="15.75" thickBot="1" x14ac:dyDescent="0.3">
      <c r="A22" s="1"/>
      <c r="B22" s="1"/>
      <c r="C22" s="9" t="s">
        <v>66</v>
      </c>
      <c r="D22" s="11"/>
      <c r="E22" s="9" t="s">
        <v>67</v>
      </c>
      <c r="F22" s="10"/>
      <c r="G22" s="10"/>
      <c r="H22" s="10"/>
      <c r="I22" s="10"/>
      <c r="J22" s="10"/>
      <c r="K22" s="10"/>
      <c r="L22" s="10"/>
      <c r="M22" s="10"/>
      <c r="N22" s="11"/>
    </row>
    <row r="23" spans="1:15" ht="15.75" thickBot="1" x14ac:dyDescent="0.3">
      <c r="A23" s="32" t="s">
        <v>1</v>
      </c>
      <c r="B23" s="68"/>
      <c r="C23" s="67" t="s">
        <v>68</v>
      </c>
      <c r="D23" s="63"/>
      <c r="E23" s="62" t="s">
        <v>3</v>
      </c>
      <c r="F23" s="63"/>
      <c r="G23" s="62" t="s">
        <v>4</v>
      </c>
      <c r="H23" s="63"/>
      <c r="I23" s="62" t="s">
        <v>5</v>
      </c>
      <c r="J23" s="63"/>
      <c r="K23" s="62" t="s">
        <v>6</v>
      </c>
      <c r="L23" s="63"/>
      <c r="M23" s="62" t="s">
        <v>7</v>
      </c>
      <c r="N23" s="63"/>
    </row>
    <row r="24" spans="1:15" x14ac:dyDescent="0.25">
      <c r="A24" s="69" t="s">
        <v>8</v>
      </c>
      <c r="B24" s="70"/>
      <c r="C24" s="64">
        <f>C17*C12-(SUM(E24:N24))*1.22</f>
        <v>2.328906980694013</v>
      </c>
      <c r="D24" s="66"/>
      <c r="E24" s="64">
        <f>E17*E12</f>
        <v>0.56535891704637653</v>
      </c>
      <c r="F24" s="66"/>
      <c r="G24" s="64">
        <f>G17*G12</f>
        <v>0</v>
      </c>
      <c r="H24" s="66"/>
      <c r="I24" s="64">
        <f>I17*I12</f>
        <v>6.4604146142146962E-2</v>
      </c>
      <c r="J24" s="66"/>
      <c r="K24" s="64">
        <f>K17*K12</f>
        <v>5.7326234035101858E-4</v>
      </c>
      <c r="L24" s="66"/>
      <c r="M24" s="64">
        <f>M17*M12</f>
        <v>1.7815973886986297E-3</v>
      </c>
      <c r="N24" s="65"/>
      <c r="O24" s="86"/>
    </row>
    <row r="25" spans="1:15" x14ac:dyDescent="0.25">
      <c r="A25" s="24" t="s">
        <v>9</v>
      </c>
      <c r="B25" s="23"/>
      <c r="C25" s="60">
        <f>C24*(1-$G$3)</f>
        <v>0.46578139613880248</v>
      </c>
      <c r="D25" s="26"/>
      <c r="E25" s="60">
        <f>E24*(1-$G$3)</f>
        <v>0.11307178340927528</v>
      </c>
      <c r="F25" s="26"/>
      <c r="G25" s="60">
        <f>G24*(1-$G$3)</f>
        <v>0</v>
      </c>
      <c r="H25" s="26"/>
      <c r="I25" s="60">
        <f>I24*(1-$G$3)</f>
        <v>1.292082922842939E-2</v>
      </c>
      <c r="J25" s="26"/>
      <c r="K25" s="60">
        <f>K24*(1-$G$3)</f>
        <v>1.1465246807020369E-4</v>
      </c>
      <c r="L25" s="26"/>
      <c r="M25" s="60">
        <f>M24*(1-$G$3)</f>
        <v>3.5631947773972589E-4</v>
      </c>
      <c r="N25" s="61"/>
      <c r="O25" s="86"/>
    </row>
    <row r="26" spans="1:15" ht="15.75" thickBot="1" x14ac:dyDescent="0.3">
      <c r="A26" s="74" t="s">
        <v>52</v>
      </c>
      <c r="B26" s="75"/>
      <c r="C26" s="76">
        <f>C25*(1-$I$3)</f>
        <v>9.3156279227760586E-3</v>
      </c>
      <c r="D26" s="28"/>
      <c r="E26" s="76">
        <f>E25*(1-$I$3)</f>
        <v>2.2614356681855074E-3</v>
      </c>
      <c r="F26" s="28"/>
      <c r="G26" s="76">
        <f>G25*(1-$I$3)</f>
        <v>0</v>
      </c>
      <c r="H26" s="28"/>
      <c r="I26" s="76">
        <f>I25*(1-$I$3)</f>
        <v>2.5841658456858801E-4</v>
      </c>
      <c r="J26" s="28"/>
      <c r="K26" s="76">
        <f>K25*(1-$I$3)</f>
        <v>2.2930493614040759E-6</v>
      </c>
      <c r="L26" s="28"/>
      <c r="M26" s="76">
        <f>M25*(1-$I$3)</f>
        <v>7.1263895547945238E-6</v>
      </c>
      <c r="N26" s="77"/>
      <c r="O26" s="86"/>
    </row>
    <row r="27" spans="1:15" x14ac:dyDescent="0.25">
      <c r="A27" s="71"/>
      <c r="B27" s="71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</row>
    <row r="28" spans="1:15" ht="15.75" thickBot="1" x14ac:dyDescent="0.3">
      <c r="A28" s="71"/>
      <c r="B28" s="71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</row>
    <row r="29" spans="1:15" ht="15.75" thickBot="1" x14ac:dyDescent="0.3">
      <c r="A29" s="71"/>
      <c r="B29" s="71"/>
      <c r="C29" s="87" t="s">
        <v>64</v>
      </c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9"/>
    </row>
    <row r="30" spans="1:15" ht="15.75" thickBot="1" x14ac:dyDescent="0.3">
      <c r="A30" s="58" t="s">
        <v>1</v>
      </c>
      <c r="B30" s="59" t="s">
        <v>58</v>
      </c>
      <c r="C30" s="72" t="s">
        <v>2</v>
      </c>
      <c r="D30" s="73"/>
      <c r="E30" s="91" t="s">
        <v>3</v>
      </c>
      <c r="F30" s="73"/>
      <c r="G30" s="91" t="s">
        <v>4</v>
      </c>
      <c r="H30" s="73"/>
      <c r="I30" s="91" t="s">
        <v>5</v>
      </c>
      <c r="J30" s="73"/>
      <c r="K30" s="91" t="s">
        <v>6</v>
      </c>
      <c r="L30" s="73"/>
      <c r="M30" s="91" t="s">
        <v>7</v>
      </c>
      <c r="N30" s="73"/>
    </row>
    <row r="31" spans="1:15" x14ac:dyDescent="0.25">
      <c r="A31" s="90" t="s">
        <v>8</v>
      </c>
      <c r="B31" s="71" t="s">
        <v>19</v>
      </c>
      <c r="C31" s="92">
        <f>C17*(24/$K$3)</f>
        <v>1.8970525</v>
      </c>
      <c r="D31" s="93"/>
      <c r="E31" s="92">
        <f>E17*(24/$K$3)</f>
        <v>1.0473749999999999</v>
      </c>
      <c r="F31" s="93"/>
      <c r="G31" s="92">
        <f>G17*(24/$K$3)</f>
        <v>1.88615E-2</v>
      </c>
      <c r="H31" s="93"/>
      <c r="I31" s="92">
        <f>I17*(24/$K$3)</f>
        <v>0.118475</v>
      </c>
      <c r="J31" s="93"/>
      <c r="K31" s="92">
        <f>K17*(24/$K$3)</f>
        <v>7.000000000000001E-4</v>
      </c>
      <c r="L31" s="93"/>
      <c r="M31" s="92">
        <f>M17*(24/$K$3)</f>
        <v>2.0999999999999994E-3</v>
      </c>
      <c r="N31" s="93"/>
    </row>
    <row r="32" spans="1:15" ht="15.75" thickBot="1" x14ac:dyDescent="0.3">
      <c r="A32" s="90" t="s">
        <v>8</v>
      </c>
      <c r="B32" s="71" t="s">
        <v>10</v>
      </c>
      <c r="C32" s="94">
        <f>C17*$M$3</f>
        <v>379.41050000000001</v>
      </c>
      <c r="D32" s="27"/>
      <c r="E32" s="94">
        <f>E17*$M$3</f>
        <v>209.47499999999999</v>
      </c>
      <c r="F32" s="27"/>
      <c r="G32" s="94">
        <f>G17*$M$3</f>
        <v>3.7723</v>
      </c>
      <c r="H32" s="27"/>
      <c r="I32" s="94">
        <f>I17*$M$3</f>
        <v>23.695</v>
      </c>
      <c r="J32" s="27"/>
      <c r="K32" s="94">
        <f>K17*$M$3</f>
        <v>0.14000000000000001</v>
      </c>
      <c r="L32" s="27"/>
      <c r="M32" s="94">
        <f>M17*$M$3</f>
        <v>0.41999999999999987</v>
      </c>
      <c r="N32" s="27"/>
    </row>
    <row r="33" spans="1:14" x14ac:dyDescent="0.25">
      <c r="A33" s="90" t="s">
        <v>0</v>
      </c>
      <c r="B33" s="71" t="s">
        <v>19</v>
      </c>
      <c r="C33" s="92">
        <f>C18*(24/$K$3)</f>
        <v>0.37941049999999993</v>
      </c>
      <c r="D33" s="93"/>
      <c r="E33" s="92">
        <f>E18*(24/$K$3)</f>
        <v>0.20947499999999994</v>
      </c>
      <c r="F33" s="93"/>
      <c r="G33" s="92">
        <f>G18*(24/$K$3)</f>
        <v>3.7722999999999993E-3</v>
      </c>
      <c r="H33" s="93"/>
      <c r="I33" s="92">
        <f>I18*(24/$K$3)</f>
        <v>2.3694999999999994E-2</v>
      </c>
      <c r="J33" s="93"/>
      <c r="K33" s="92">
        <f>K18*(24/$K$3)</f>
        <v>1.3999999999999999E-4</v>
      </c>
      <c r="L33" s="93"/>
      <c r="M33" s="92">
        <f>M18*(24/$K$3)</f>
        <v>4.199999999999998E-4</v>
      </c>
      <c r="N33" s="93"/>
    </row>
    <row r="34" spans="1:14" ht="15.75" thickBot="1" x14ac:dyDescent="0.3">
      <c r="A34" s="90" t="s">
        <v>0</v>
      </c>
      <c r="B34" s="71" t="s">
        <v>10</v>
      </c>
      <c r="C34" s="94">
        <f>C18*$M$3</f>
        <v>75.88209999999998</v>
      </c>
      <c r="D34" s="27"/>
      <c r="E34" s="94">
        <f>E18*$M$3</f>
        <v>41.894999999999989</v>
      </c>
      <c r="F34" s="27"/>
      <c r="G34" s="94">
        <f>G18*$M$3</f>
        <v>0.75445999999999991</v>
      </c>
      <c r="H34" s="27"/>
      <c r="I34" s="94">
        <f>I18*$M$3</f>
        <v>4.738999999999999</v>
      </c>
      <c r="J34" s="27"/>
      <c r="K34" s="94">
        <f>K18*$M$3</f>
        <v>2.7999999999999997E-2</v>
      </c>
      <c r="L34" s="27"/>
      <c r="M34" s="94">
        <f>M18*$M$3</f>
        <v>8.3999999999999964E-2</v>
      </c>
      <c r="N34" s="27"/>
    </row>
    <row r="35" spans="1:14" x14ac:dyDescent="0.25">
      <c r="A35" s="90" t="s">
        <v>51</v>
      </c>
      <c r="B35" s="71" t="s">
        <v>19</v>
      </c>
      <c r="C35" s="92">
        <f>C19*(24/$K$3)</f>
        <v>7.588210000000005E-3</v>
      </c>
      <c r="D35" s="93"/>
      <c r="E35" s="92">
        <f>E19*(24/$K$3)</f>
        <v>4.1895000000000022E-3</v>
      </c>
      <c r="F35" s="93"/>
      <c r="G35" s="92">
        <f>G19*(24/$K$3)</f>
        <v>7.544600000000005E-5</v>
      </c>
      <c r="H35" s="93"/>
      <c r="I35" s="92">
        <f>I19*(24/$K$3)</f>
        <v>4.739000000000003E-4</v>
      </c>
      <c r="J35" s="93"/>
      <c r="K35" s="92">
        <f>K19*(24/$K$3)</f>
        <v>2.8000000000000024E-6</v>
      </c>
      <c r="L35" s="93"/>
      <c r="M35" s="92">
        <f>M19*(24/$K$3)</f>
        <v>8.4000000000000043E-6</v>
      </c>
      <c r="N35" s="93"/>
    </row>
    <row r="36" spans="1:14" ht="15.75" thickBot="1" x14ac:dyDescent="0.3">
      <c r="A36" s="13" t="s">
        <v>51</v>
      </c>
      <c r="B36" s="14" t="s">
        <v>10</v>
      </c>
      <c r="C36" s="94">
        <f>C19*$M$3</f>
        <v>1.517642000000001</v>
      </c>
      <c r="D36" s="27"/>
      <c r="E36" s="94">
        <f>E19*$M$3</f>
        <v>0.83790000000000042</v>
      </c>
      <c r="F36" s="27"/>
      <c r="G36" s="94">
        <f>G19*$M$3</f>
        <v>1.5089200000000009E-2</v>
      </c>
      <c r="H36" s="27"/>
      <c r="I36" s="94">
        <f>I19*$M$3</f>
        <v>9.4780000000000059E-2</v>
      </c>
      <c r="J36" s="27"/>
      <c r="K36" s="94">
        <f>K19*$M$3</f>
        <v>5.6000000000000049E-4</v>
      </c>
      <c r="L36" s="27"/>
      <c r="M36" s="94">
        <f>M19*$M$3</f>
        <v>1.6800000000000009E-3</v>
      </c>
      <c r="N36" s="27"/>
    </row>
    <row r="37" spans="1:14" x14ac:dyDescent="0.25">
      <c r="A37" s="71"/>
      <c r="B37" s="71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</row>
    <row r="38" spans="1:14" ht="15.75" thickBot="1" x14ac:dyDescent="0.3">
      <c r="A38" s="71"/>
      <c r="B38" s="71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</row>
    <row r="39" spans="1:14" x14ac:dyDescent="0.25">
      <c r="A39" s="39" t="s">
        <v>23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1"/>
    </row>
    <row r="40" spans="1:14" x14ac:dyDescent="0.25">
      <c r="A40" s="101" t="s">
        <v>24</v>
      </c>
      <c r="B40" s="78" t="s">
        <v>27</v>
      </c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9"/>
    </row>
    <row r="41" spans="1:14" x14ac:dyDescent="0.25">
      <c r="A41" s="101" t="s">
        <v>25</v>
      </c>
      <c r="B41" s="78" t="s">
        <v>26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9"/>
    </row>
    <row r="42" spans="1:14" x14ac:dyDescent="0.25">
      <c r="A42" s="103" t="s">
        <v>53</v>
      </c>
      <c r="B42" s="78" t="s">
        <v>69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9"/>
    </row>
    <row r="43" spans="1:14" ht="15.75" thickBot="1" x14ac:dyDescent="0.3">
      <c r="A43" s="102" t="s">
        <v>65</v>
      </c>
      <c r="B43" s="44" t="s">
        <v>54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5"/>
    </row>
    <row r="44" spans="1:14" x14ac:dyDescent="0.25">
      <c r="A44" s="1"/>
      <c r="B44" s="1"/>
    </row>
    <row r="45" spans="1:14" x14ac:dyDescent="0.25">
      <c r="A45" s="1"/>
      <c r="B45" s="1"/>
    </row>
    <row r="51" spans="1:2" x14ac:dyDescent="0.25">
      <c r="A51" s="1"/>
      <c r="B51" s="1"/>
    </row>
    <row r="52" spans="1:2" x14ac:dyDescent="0.25">
      <c r="A52" s="1"/>
      <c r="B52" s="1"/>
    </row>
    <row r="53" spans="1:2" x14ac:dyDescent="0.25">
      <c r="A53" s="1"/>
      <c r="B53" s="1"/>
    </row>
    <row r="54" spans="1:2" x14ac:dyDescent="0.25">
      <c r="A54" s="1"/>
      <c r="B54" s="1"/>
    </row>
    <row r="55" spans="1:2" x14ac:dyDescent="0.25">
      <c r="A55" s="1"/>
      <c r="B55" s="1"/>
    </row>
  </sheetData>
  <mergeCells count="160">
    <mergeCell ref="M2:N2"/>
    <mergeCell ref="M3:N3"/>
    <mergeCell ref="C1:N1"/>
    <mergeCell ref="B42:N42"/>
    <mergeCell ref="E22:N22"/>
    <mergeCell ref="C22:D22"/>
    <mergeCell ref="G26:H26"/>
    <mergeCell ref="I26:J26"/>
    <mergeCell ref="K26:L26"/>
    <mergeCell ref="M26:N26"/>
    <mergeCell ref="B43:N43"/>
    <mergeCell ref="C29:N29"/>
    <mergeCell ref="C31:D31"/>
    <mergeCell ref="E31:F31"/>
    <mergeCell ref="G31:H31"/>
    <mergeCell ref="I31:J31"/>
    <mergeCell ref="K31:L31"/>
    <mergeCell ref="M31:N31"/>
    <mergeCell ref="C35:D35"/>
    <mergeCell ref="E2:F2"/>
    <mergeCell ref="E3:F3"/>
    <mergeCell ref="C2:D2"/>
    <mergeCell ref="C3:D3"/>
    <mergeCell ref="I2:J2"/>
    <mergeCell ref="G3:H3"/>
    <mergeCell ref="I3:J3"/>
    <mergeCell ref="K2:L2"/>
    <mergeCell ref="K3:L3"/>
    <mergeCell ref="C6:N6"/>
    <mergeCell ref="A39:N39"/>
    <mergeCell ref="B40:N40"/>
    <mergeCell ref="B41:N41"/>
    <mergeCell ref="C15:N15"/>
    <mergeCell ref="A12:B12"/>
    <mergeCell ref="C12:D12"/>
    <mergeCell ref="E12:F12"/>
    <mergeCell ref="G12:H12"/>
    <mergeCell ref="I12:J12"/>
    <mergeCell ref="K12:L12"/>
    <mergeCell ref="M12:N12"/>
    <mergeCell ref="A16:B16"/>
    <mergeCell ref="A17:B17"/>
    <mergeCell ref="A18:B18"/>
    <mergeCell ref="A19:B19"/>
    <mergeCell ref="A23:B23"/>
    <mergeCell ref="A24:B24"/>
    <mergeCell ref="A25:B25"/>
    <mergeCell ref="A26:B26"/>
    <mergeCell ref="C26:D26"/>
    <mergeCell ref="E26:F26"/>
    <mergeCell ref="M11:N11"/>
    <mergeCell ref="C9:D9"/>
    <mergeCell ref="E9:F9"/>
    <mergeCell ref="G9:H9"/>
    <mergeCell ref="I9:J9"/>
    <mergeCell ref="K9:L9"/>
    <mergeCell ref="M9:N9"/>
    <mergeCell ref="A11:B11"/>
    <mergeCell ref="A10:B10"/>
    <mergeCell ref="C10:D10"/>
    <mergeCell ref="E10:F10"/>
    <mergeCell ref="G10:H10"/>
    <mergeCell ref="I10:J10"/>
    <mergeCell ref="K10:L10"/>
    <mergeCell ref="M10:N10"/>
    <mergeCell ref="K16:L16"/>
    <mergeCell ref="M7:N7"/>
    <mergeCell ref="A7:B7"/>
    <mergeCell ref="A8:B8"/>
    <mergeCell ref="I8:J8"/>
    <mergeCell ref="K8:L8"/>
    <mergeCell ref="M8:N8"/>
    <mergeCell ref="C7:D7"/>
    <mergeCell ref="E7:F7"/>
    <mergeCell ref="G7:H7"/>
    <mergeCell ref="I7:J7"/>
    <mergeCell ref="K7:L7"/>
    <mergeCell ref="M16:N16"/>
    <mergeCell ref="C16:D16"/>
    <mergeCell ref="E16:F16"/>
    <mergeCell ref="G16:H16"/>
    <mergeCell ref="A9:B9"/>
    <mergeCell ref="C11:D11"/>
    <mergeCell ref="E11:F11"/>
    <mergeCell ref="G11:H11"/>
    <mergeCell ref="I11:J11"/>
    <mergeCell ref="K11:L11"/>
    <mergeCell ref="I19:J19"/>
    <mergeCell ref="K19:L19"/>
    <mergeCell ref="M18:N18"/>
    <mergeCell ref="C17:D17"/>
    <mergeCell ref="E17:F17"/>
    <mergeCell ref="G17:H17"/>
    <mergeCell ref="I17:J17"/>
    <mergeCell ref="K17:L17"/>
    <mergeCell ref="M17:N17"/>
    <mergeCell ref="C18:D18"/>
    <mergeCell ref="E18:F18"/>
    <mergeCell ref="G18:H18"/>
    <mergeCell ref="I18:J18"/>
    <mergeCell ref="K18:L18"/>
    <mergeCell ref="C23:D23"/>
    <mergeCell ref="E23:F23"/>
    <mergeCell ref="G23:H23"/>
    <mergeCell ref="I23:J23"/>
    <mergeCell ref="K23:L23"/>
    <mergeCell ref="M23:N23"/>
    <mergeCell ref="G2:H2"/>
    <mergeCell ref="I16:J16"/>
    <mergeCell ref="M24:N24"/>
    <mergeCell ref="C25:D25"/>
    <mergeCell ref="E25:F25"/>
    <mergeCell ref="G25:H25"/>
    <mergeCell ref="I25:J25"/>
    <mergeCell ref="K25:L25"/>
    <mergeCell ref="M25:N25"/>
    <mergeCell ref="C24:D24"/>
    <mergeCell ref="E24:F24"/>
    <mergeCell ref="G24:H24"/>
    <mergeCell ref="I24:J24"/>
    <mergeCell ref="K24:L24"/>
    <mergeCell ref="M19:N19"/>
    <mergeCell ref="C19:D19"/>
    <mergeCell ref="E19:F19"/>
    <mergeCell ref="G19:H19"/>
    <mergeCell ref="M30:N30"/>
    <mergeCell ref="C30:D30"/>
    <mergeCell ref="E30:F30"/>
    <mergeCell ref="G30:H30"/>
    <mergeCell ref="I30:J30"/>
    <mergeCell ref="K30:L30"/>
    <mergeCell ref="M32:N32"/>
    <mergeCell ref="C33:D33"/>
    <mergeCell ref="E33:F33"/>
    <mergeCell ref="G33:H33"/>
    <mergeCell ref="I33:J33"/>
    <mergeCell ref="K33:L33"/>
    <mergeCell ref="M33:N33"/>
    <mergeCell ref="C32:D32"/>
    <mergeCell ref="E32:F32"/>
    <mergeCell ref="G32:H32"/>
    <mergeCell ref="I32:J32"/>
    <mergeCell ref="K32:L32"/>
    <mergeCell ref="M34:N34"/>
    <mergeCell ref="C36:D36"/>
    <mergeCell ref="E35:F35"/>
    <mergeCell ref="G35:H35"/>
    <mergeCell ref="I35:J35"/>
    <mergeCell ref="K35:L35"/>
    <mergeCell ref="M35:N35"/>
    <mergeCell ref="C34:D34"/>
    <mergeCell ref="E34:F34"/>
    <mergeCell ref="G34:H34"/>
    <mergeCell ref="I34:J34"/>
    <mergeCell ref="K34:L34"/>
    <mergeCell ref="M36:N36"/>
    <mergeCell ref="E36:F36"/>
    <mergeCell ref="G36:H36"/>
    <mergeCell ref="I36:J36"/>
    <mergeCell ref="K36:L36"/>
  </mergeCells>
  <conditionalFormatting sqref="E31:F31">
    <cfRule type="cellIs" dxfId="29" priority="30" operator="greaterThan">
      <formula>$E$11</formula>
    </cfRule>
    <cfRule type="cellIs" dxfId="28" priority="31" operator="lessThan">
      <formula>$E$11</formula>
    </cfRule>
  </conditionalFormatting>
  <conditionalFormatting sqref="G32:H32">
    <cfRule type="cellIs" dxfId="27" priority="28" operator="greaterThan">
      <formula>$G$11</formula>
    </cfRule>
    <cfRule type="cellIs" dxfId="26" priority="29" operator="lessThan">
      <formula>$G$11</formula>
    </cfRule>
  </conditionalFormatting>
  <conditionalFormatting sqref="I32:J32">
    <cfRule type="cellIs" dxfId="25" priority="15" operator="lessThan">
      <formula>$I$11</formula>
    </cfRule>
    <cfRule type="cellIs" dxfId="24" priority="27" operator="greaterThan">
      <formula>$I$11</formula>
    </cfRule>
  </conditionalFormatting>
  <conditionalFormatting sqref="K31:L31">
    <cfRule type="cellIs" dxfId="23" priority="10" operator="lessThan">
      <formula>$K$11</formula>
    </cfRule>
    <cfRule type="cellIs" dxfId="22" priority="26" operator="greaterThan">
      <formula>$K$11</formula>
    </cfRule>
  </conditionalFormatting>
  <conditionalFormatting sqref="M31:N31">
    <cfRule type="cellIs" dxfId="21" priority="5" operator="lessThan">
      <formula>$M$11</formula>
    </cfRule>
    <cfRule type="cellIs" dxfId="20" priority="25" operator="greaterThan">
      <formula>$M$11</formula>
    </cfRule>
  </conditionalFormatting>
  <conditionalFormatting sqref="G34:H34">
    <cfRule type="cellIs" dxfId="19" priority="23" operator="greaterThan">
      <formula>$G$11</formula>
    </cfRule>
    <cfRule type="cellIs" dxfId="18" priority="24" operator="lessThan">
      <formula>$G$11</formula>
    </cfRule>
  </conditionalFormatting>
  <conditionalFormatting sqref="G36:H36">
    <cfRule type="cellIs" dxfId="17" priority="21" operator="greaterThan">
      <formula>$G$11</formula>
    </cfRule>
    <cfRule type="cellIs" dxfId="16" priority="22" operator="lessThan">
      <formula>$G$11</formula>
    </cfRule>
  </conditionalFormatting>
  <conditionalFormatting sqref="E33:F33">
    <cfRule type="cellIs" dxfId="15" priority="19" operator="greaterThan">
      <formula>$E$11</formula>
    </cfRule>
    <cfRule type="cellIs" dxfId="14" priority="20" operator="lessThan">
      <formula>$E$11</formula>
    </cfRule>
  </conditionalFormatting>
  <conditionalFormatting sqref="E35:F35">
    <cfRule type="cellIs" dxfId="13" priority="17" operator="greaterThan">
      <formula>$E$11</formula>
    </cfRule>
    <cfRule type="cellIs" dxfId="12" priority="18" operator="lessThan">
      <formula>$E$11</formula>
    </cfRule>
  </conditionalFormatting>
  <conditionalFormatting sqref="I34:J34">
    <cfRule type="cellIs" dxfId="11" priority="13" operator="lessThan">
      <formula>$I$11</formula>
    </cfRule>
    <cfRule type="cellIs" dxfId="10" priority="14" operator="greaterThan">
      <formula>$I$11</formula>
    </cfRule>
  </conditionalFormatting>
  <conditionalFormatting sqref="I36:J36">
    <cfRule type="cellIs" dxfId="9" priority="11" operator="lessThan">
      <formula>$I$11</formula>
    </cfRule>
    <cfRule type="cellIs" dxfId="8" priority="12" operator="greaterThan">
      <formula>$I$11</formula>
    </cfRule>
  </conditionalFormatting>
  <conditionalFormatting sqref="K33:L33">
    <cfRule type="cellIs" dxfId="7" priority="8" operator="lessThan">
      <formula>$K$11</formula>
    </cfRule>
    <cfRule type="cellIs" dxfId="6" priority="9" operator="greaterThan">
      <formula>$K$11</formula>
    </cfRule>
  </conditionalFormatting>
  <conditionalFormatting sqref="K35:L35">
    <cfRule type="cellIs" dxfId="5" priority="6" operator="lessThan">
      <formula>$K$11</formula>
    </cfRule>
    <cfRule type="cellIs" dxfId="4" priority="7" operator="greaterThan">
      <formula>$K$11</formula>
    </cfRule>
  </conditionalFormatting>
  <conditionalFormatting sqref="M33:N33">
    <cfRule type="cellIs" dxfId="3" priority="3" operator="lessThan">
      <formula>$M$11</formula>
    </cfRule>
    <cfRule type="cellIs" dxfId="2" priority="4" operator="greaterThan">
      <formula>$M$11</formula>
    </cfRule>
  </conditionalFormatting>
  <conditionalFormatting sqref="M35:N35">
    <cfRule type="cellIs" dxfId="1" priority="1" operator="lessThan">
      <formula>$M$11</formula>
    </cfRule>
    <cfRule type="cellIs" dxfId="0" priority="2" operator="greaterThan">
      <formula>$M$11</formula>
    </cfRule>
  </conditionalFormatting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1AD5A-3AB0-47E7-A7D1-726F4564436B}">
  <dimension ref="A2:I11"/>
  <sheetViews>
    <sheetView workbookViewId="0">
      <selection activeCell="H8" sqref="H8"/>
    </sheetView>
  </sheetViews>
  <sheetFormatPr defaultRowHeight="15" x14ac:dyDescent="0.25"/>
  <cols>
    <col min="1" max="1" width="18.5703125" bestFit="1" customWidth="1"/>
    <col min="3" max="3" width="10.85546875" customWidth="1"/>
    <col min="5" max="5" width="13.140625" customWidth="1"/>
    <col min="6" max="6" width="16" customWidth="1"/>
    <col min="7" max="7" width="14.5703125" customWidth="1"/>
    <col min="8" max="8" width="14" customWidth="1"/>
  </cols>
  <sheetData>
    <row r="2" spans="1:9" ht="15.75" thickBot="1" x14ac:dyDescent="0.3"/>
    <row r="3" spans="1:9" ht="45.75" thickBot="1" x14ac:dyDescent="0.3">
      <c r="A3" s="50" t="s">
        <v>30</v>
      </c>
      <c r="B3" s="51" t="s">
        <v>31</v>
      </c>
      <c r="C3" s="51" t="s">
        <v>32</v>
      </c>
      <c r="D3" s="51" t="s">
        <v>33</v>
      </c>
      <c r="E3" s="51" t="s">
        <v>34</v>
      </c>
      <c r="F3" s="51" t="s">
        <v>35</v>
      </c>
      <c r="G3" s="51" t="s">
        <v>36</v>
      </c>
      <c r="H3" s="52" t="s">
        <v>49</v>
      </c>
      <c r="I3" s="46"/>
    </row>
    <row r="4" spans="1:9" x14ac:dyDescent="0.25">
      <c r="A4" s="48" t="s">
        <v>14</v>
      </c>
      <c r="B4" s="49">
        <v>0.72</v>
      </c>
      <c r="C4" s="49">
        <v>32.042000000000002</v>
      </c>
      <c r="D4" s="49" t="s">
        <v>41</v>
      </c>
      <c r="E4" s="49">
        <v>1</v>
      </c>
      <c r="F4" s="49">
        <v>4</v>
      </c>
      <c r="G4" s="49">
        <v>1</v>
      </c>
      <c r="H4" s="53">
        <f>B4*(12.011/C4)*(E4/1)</f>
        <v>0.2698932650895699</v>
      </c>
    </row>
    <row r="5" spans="1:9" x14ac:dyDescent="0.25">
      <c r="A5" s="42" t="s">
        <v>15</v>
      </c>
      <c r="B5" s="12">
        <v>0</v>
      </c>
      <c r="C5" s="12">
        <v>30.026199999999999</v>
      </c>
      <c r="D5" s="12" t="s">
        <v>42</v>
      </c>
      <c r="E5" s="12">
        <v>1</v>
      </c>
      <c r="F5" s="12">
        <v>2</v>
      </c>
      <c r="G5" s="12">
        <v>1</v>
      </c>
      <c r="H5" s="54">
        <f t="shared" ref="H5:H11" si="0">B5*(12.011/C5)*(E5/1)</f>
        <v>0</v>
      </c>
    </row>
    <row r="6" spans="1:9" x14ac:dyDescent="0.25">
      <c r="A6" s="42" t="s">
        <v>16</v>
      </c>
      <c r="B6" s="12">
        <v>0.5</v>
      </c>
      <c r="C6" s="12">
        <v>44.052999999999997</v>
      </c>
      <c r="D6" s="12" t="s">
        <v>43</v>
      </c>
      <c r="E6" s="12">
        <v>2</v>
      </c>
      <c r="F6" s="12">
        <v>4</v>
      </c>
      <c r="G6" s="12">
        <v>1</v>
      </c>
      <c r="H6" s="54">
        <f t="shared" si="0"/>
        <v>0.27264885478855017</v>
      </c>
    </row>
    <row r="7" spans="1:9" x14ac:dyDescent="0.25">
      <c r="A7" s="42" t="s">
        <v>37</v>
      </c>
      <c r="B7" s="12">
        <v>0.66</v>
      </c>
      <c r="C7" s="12">
        <v>58.078980000000001</v>
      </c>
      <c r="D7" s="12" t="s">
        <v>48</v>
      </c>
      <c r="E7" s="12">
        <v>3</v>
      </c>
      <c r="F7" s="12">
        <v>6</v>
      </c>
      <c r="G7" s="12">
        <v>1</v>
      </c>
      <c r="H7" s="54">
        <f t="shared" si="0"/>
        <v>0.40947310025072747</v>
      </c>
    </row>
    <row r="8" spans="1:9" x14ac:dyDescent="0.25">
      <c r="A8" s="42" t="s">
        <v>18</v>
      </c>
      <c r="B8" s="12">
        <v>0.66</v>
      </c>
      <c r="C8" s="12">
        <v>56.064</v>
      </c>
      <c r="D8" s="12" t="s">
        <v>44</v>
      </c>
      <c r="E8" s="12">
        <v>3</v>
      </c>
      <c r="F8" s="12">
        <v>4</v>
      </c>
      <c r="G8" s="12">
        <v>1</v>
      </c>
      <c r="H8" s="54">
        <f t="shared" si="0"/>
        <v>0.42418985445205482</v>
      </c>
    </row>
    <row r="9" spans="1:9" x14ac:dyDescent="0.25">
      <c r="A9" s="42" t="s">
        <v>38</v>
      </c>
      <c r="B9" s="12">
        <v>0.66</v>
      </c>
      <c r="C9" s="12">
        <v>46.068800000000003</v>
      </c>
      <c r="D9" s="12" t="s">
        <v>46</v>
      </c>
      <c r="E9" s="12">
        <v>2</v>
      </c>
      <c r="F9" s="12">
        <v>6</v>
      </c>
      <c r="G9" s="12">
        <v>1</v>
      </c>
      <c r="H9" s="54">
        <f t="shared" si="0"/>
        <v>0.34414875143263984</v>
      </c>
    </row>
    <row r="10" spans="1:9" x14ac:dyDescent="0.25">
      <c r="A10" s="42" t="s">
        <v>39</v>
      </c>
      <c r="B10" s="12">
        <v>0.57499999999999996</v>
      </c>
      <c r="C10" s="12">
        <v>60.052399999999999</v>
      </c>
      <c r="D10" s="12" t="s">
        <v>47</v>
      </c>
      <c r="E10" s="12">
        <v>2</v>
      </c>
      <c r="F10" s="12">
        <v>6</v>
      </c>
      <c r="G10" s="12">
        <v>2</v>
      </c>
      <c r="H10" s="54">
        <f t="shared" si="0"/>
        <v>0.23000995797003948</v>
      </c>
    </row>
    <row r="11" spans="1:9" ht="15.75" thickBot="1" x14ac:dyDescent="0.3">
      <c r="A11" s="2" t="s">
        <v>40</v>
      </c>
      <c r="B11" s="47">
        <v>1</v>
      </c>
      <c r="C11" s="47">
        <v>44.096200000000003</v>
      </c>
      <c r="D11" s="47" t="s">
        <v>45</v>
      </c>
      <c r="E11" s="47">
        <v>3</v>
      </c>
      <c r="F11" s="47">
        <v>8</v>
      </c>
      <c r="G11" s="47">
        <v>0</v>
      </c>
      <c r="H11" s="55">
        <f t="shared" si="0"/>
        <v>0.81714524154008716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A3C0EFAD92414986C54CFC4B772193" ma:contentTypeVersion="22" ma:contentTypeDescription="Create a new document." ma:contentTypeScope="" ma:versionID="50c7322cf2663d34d90a1a4703731710">
  <xsd:schema xmlns:xsd="http://www.w3.org/2001/XMLSchema" xmlns:xs="http://www.w3.org/2001/XMLSchema" xmlns:p="http://schemas.microsoft.com/office/2006/metadata/properties" xmlns:ns1="http://schemas.microsoft.com/sharepoint/v3" xmlns:ns2="e74fef27-0998-46e1-aab8-1d94dbc265b8" xmlns:ns3="00063cc6-6d35-46fe-b21f-8eb80405ca57" targetNamespace="http://schemas.microsoft.com/office/2006/metadata/properties" ma:root="true" ma:fieldsID="26c58962545cafc5ddd955bee3177285" ns1:_="" ns2:_="" ns3:_="">
    <xsd:import namespace="http://schemas.microsoft.com/sharepoint/v3"/>
    <xsd:import namespace="e74fef27-0998-46e1-aab8-1d94dbc265b8"/>
    <xsd:import namespace="00063cc6-6d35-46fe-b21f-8eb80405ca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PublishingStartDate" minOccurs="0"/>
                <xsd:element ref="ns1:PublishingExpirationDate" minOccurs="0"/>
                <xsd:element ref="ns2:LastSharedByUser" minOccurs="0"/>
                <xsd:element ref="ns2:LastSharedByTime" minOccurs="0"/>
                <xsd:element ref="ns3:Notes0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4fef27-0998-46e1-aab8-1d94dbc265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3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8" nillable="true" ma:displayName="Taxonomy Catch All Column" ma:hidden="true" ma:list="{c7c05402-4d82-41a5-b24b-eb057d09b2df}" ma:internalName="TaxCatchAll" ma:showField="CatchAllData" ma:web="e74fef27-0998-46e1-aab8-1d94dbc265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063cc6-6d35-46fe-b21f-8eb80405ca57" elementFormDefault="qualified">
    <xsd:import namespace="http://schemas.microsoft.com/office/2006/documentManagement/types"/>
    <xsd:import namespace="http://schemas.microsoft.com/office/infopath/2007/PartnerControls"/>
    <xsd:element name="Notes0" ma:index="14" nillable="true" ma:displayName="Notes" ma:internalName="Notes0">
      <xsd:simpleType>
        <xsd:restriction base="dms:Text"/>
      </xsd:simpleType>
    </xsd:element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8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9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dc910283-80ae-424a-9d8f-ac75703fa7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0063cc6-6d35-46fe-b21f-8eb80405ca57">
      <Terms xmlns="http://schemas.microsoft.com/office/infopath/2007/PartnerControls"/>
    </lcf76f155ced4ddcb4097134ff3c332f>
    <TaxCatchAll xmlns="e74fef27-0998-46e1-aab8-1d94dbc265b8" xsi:nil="true"/>
    <PublishingExpirationDate xmlns="http://schemas.microsoft.com/sharepoint/v3" xsi:nil="true"/>
    <PublishingStartDate xmlns="http://schemas.microsoft.com/sharepoint/v3" xsi:nil="true"/>
    <Notes0 xmlns="00063cc6-6d35-46fe-b21f-8eb80405ca5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A3E17B-A104-4A13-B12C-3004A62386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74fef27-0998-46e1-aab8-1d94dbc265b8"/>
    <ds:schemaRef ds:uri="00063cc6-6d35-46fe-b21f-8eb80405ca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21A8A2-B77A-4AC5-9A82-23444E379DEB}">
  <ds:schemaRefs>
    <ds:schemaRef ds:uri="http://schemas.microsoft.com/office/2006/metadata/properties"/>
    <ds:schemaRef ds:uri="http://schemas.microsoft.com/office/infopath/2007/PartnerControls"/>
    <ds:schemaRef ds:uri="00063cc6-6d35-46fe-b21f-8eb80405ca57"/>
    <ds:schemaRef ds:uri="e74fef27-0998-46e1-aab8-1d94dbc265b8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5762BD32-BBB6-44BA-A8A3-F58DA0EFE5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Western Hemlock Pollutants</vt:lpstr>
      <vt:lpstr>"As carbon" Coefficients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Gavin Gamble</cp:lastModifiedBy>
  <cp:revision/>
  <dcterms:created xsi:type="dcterms:W3CDTF">2024-05-29T21:12:57Z</dcterms:created>
  <dcterms:modified xsi:type="dcterms:W3CDTF">2024-06-04T23:29:15Z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0x010100A0A3C0EFAD92414986C54CFC4B772193</vt:lpwstr>
  </property>
  <property fmtid="{D5CDD505-2E9C-101B-9397-08002B2CF9AE}" pid="3" name="MediaServiceImageTags">
    <vt:lpwstr/>
  </property>
</Properties>
</file>